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55" windowHeight="9585"/>
  </bookViews>
  <sheets>
    <sheet name="P4-Coastal 0%" sheetId="11" r:id="rId1"/>
    <sheet name="P4-Coastal 20%" sheetId="7" r:id="rId2"/>
    <sheet name="P4-Coastal 40%" sheetId="9" r:id="rId3"/>
    <sheet name="P4-Coastal SR 20%" sheetId="8" r:id="rId4"/>
    <sheet name="P4-Coastal SR 40%" sheetId="10" r:id="rId5"/>
  </sheets>
  <definedNames>
    <definedName name="solver_adj" localSheetId="0" hidden="1">'P4-Coastal 0%'!$B$4:$I$4</definedName>
    <definedName name="solver_adj" localSheetId="1" hidden="1">'P4-Coastal 20%'!$B$4:$I$4</definedName>
    <definedName name="solver_adj" localSheetId="2" hidden="1">'P4-Coastal 40%'!$B$4:$I$4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'P4-Coastal 0%'!$J$7:$J$15</definedName>
    <definedName name="solver_lhs1" localSheetId="1" hidden="1">'P4-Coastal 20%'!$J$7:$J$15</definedName>
    <definedName name="solver_lhs1" localSheetId="2" hidden="1">'P4-Coastal 40%'!$J$7:$J$15</definedName>
    <definedName name="solver_lhs2" localSheetId="0" hidden="1">'P4-Coastal 0%'!$J$7:$J$11</definedName>
    <definedName name="solver_lhs2" localSheetId="1" hidden="1">'P4-Coastal 20%'!$J$7:$J$11</definedName>
    <definedName name="solver_lhs2" localSheetId="2" hidden="1">'P4-Coastal 40%'!$J$7:$J$11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'P4-Coastal 0%'!$J$5</definedName>
    <definedName name="solver_opt" localSheetId="1" hidden="1">'P4-Coastal 20%'!$J$5</definedName>
    <definedName name="solver_opt" localSheetId="2" hidden="1">'P4-Coastal 40%'!$J$5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'P4-Coastal 0%'!$L$7:$L$15</definedName>
    <definedName name="solver_rhs1" localSheetId="1" hidden="1">'P4-Coastal 20%'!$L$7:$L$15</definedName>
    <definedName name="solver_rhs1" localSheetId="2" hidden="1">'P4-Coastal 40%'!$L$7:$L$15</definedName>
    <definedName name="solver_rhs2" localSheetId="0" hidden="1">'P4-Coastal 0%'!$L$7:$L$11</definedName>
    <definedName name="solver_rhs2" localSheetId="1" hidden="1">'P4-Coastal 20%'!$L$7:$L$11</definedName>
    <definedName name="solver_rhs2" localSheetId="2" hidden="1">'P4-Coastal 40%'!$L$7:$L$11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52511"/>
</workbook>
</file>

<file path=xl/calcChain.xml><?xml version="1.0" encoding="utf-8"?>
<calcChain xmlns="http://schemas.openxmlformats.org/spreadsheetml/2006/main">
  <c r="K19" i="10" l="1"/>
  <c r="L19" i="10"/>
  <c r="K20" i="10"/>
  <c r="L20" i="10"/>
  <c r="L27" i="10"/>
  <c r="K21" i="10"/>
  <c r="L21" i="10"/>
  <c r="K22" i="10"/>
  <c r="L22" i="10"/>
  <c r="J23" i="10"/>
  <c r="K23" i="10"/>
  <c r="L23" i="10"/>
  <c r="K24" i="10"/>
  <c r="L24" i="10"/>
  <c r="J25" i="10"/>
  <c r="K25" i="10"/>
  <c r="L25" i="10"/>
  <c r="K26" i="10"/>
  <c r="L26" i="10"/>
  <c r="J7" i="10"/>
  <c r="K7" i="10"/>
  <c r="K15" i="10"/>
  <c r="J8" i="10"/>
  <c r="K8" i="10"/>
  <c r="J9" i="10"/>
  <c r="K9" i="10"/>
  <c r="J10" i="10"/>
  <c r="L10" i="10"/>
  <c r="K10" i="10"/>
  <c r="J11" i="10"/>
  <c r="K11" i="10"/>
  <c r="J12" i="10"/>
  <c r="K12" i="10"/>
  <c r="J13" i="10"/>
  <c r="K13" i="10"/>
  <c r="J14" i="10"/>
  <c r="L14" i="10"/>
  <c r="K14" i="10"/>
  <c r="L13" i="10"/>
  <c r="L12" i="10"/>
  <c r="L11" i="10"/>
  <c r="L9" i="10"/>
  <c r="L8" i="10"/>
  <c r="L15" i="10"/>
  <c r="L7" i="10"/>
  <c r="J25" i="8"/>
  <c r="J23" i="8"/>
  <c r="K23" i="8"/>
  <c r="L23" i="8"/>
  <c r="K25" i="8"/>
  <c r="L25" i="8"/>
  <c r="K19" i="8"/>
  <c r="L19" i="8"/>
  <c r="K20" i="8"/>
  <c r="L20" i="8"/>
  <c r="K21" i="8"/>
  <c r="L21" i="8"/>
  <c r="K22" i="8"/>
  <c r="L22" i="8"/>
  <c r="K24" i="8"/>
  <c r="L24" i="8"/>
  <c r="K26" i="8"/>
  <c r="L26" i="8"/>
  <c r="J8" i="8"/>
  <c r="L8" i="8"/>
  <c r="J9" i="8"/>
  <c r="L9" i="8"/>
  <c r="J10" i="8"/>
  <c r="L10" i="8"/>
  <c r="J11" i="8"/>
  <c r="K11" i="8"/>
  <c r="L11" i="8"/>
  <c r="J12" i="8"/>
  <c r="L12" i="8"/>
  <c r="J13" i="8"/>
  <c r="L13" i="8"/>
  <c r="J14" i="8"/>
  <c r="L14" i="8"/>
  <c r="J7" i="8"/>
  <c r="K7" i="8"/>
  <c r="K15" i="8"/>
  <c r="L7" i="8"/>
  <c r="K8" i="8"/>
  <c r="K9" i="8"/>
  <c r="K10" i="8"/>
  <c r="K12" i="8"/>
  <c r="K13" i="8"/>
  <c r="K14" i="8"/>
  <c r="L15" i="11"/>
  <c r="J5" i="11"/>
  <c r="J7" i="11"/>
  <c r="L7" i="11"/>
  <c r="J8" i="11"/>
  <c r="L8" i="11"/>
  <c r="J9" i="11"/>
  <c r="L9" i="11"/>
  <c r="J10" i="11"/>
  <c r="L10" i="11"/>
  <c r="J11" i="11"/>
  <c r="L11" i="11"/>
  <c r="J12" i="11"/>
  <c r="L12" i="11"/>
  <c r="J13" i="11"/>
  <c r="L13" i="11"/>
  <c r="J14" i="11"/>
  <c r="L14" i="11"/>
  <c r="J15" i="11"/>
  <c r="L15" i="9"/>
  <c r="J5" i="9"/>
  <c r="J7" i="9"/>
  <c r="L7" i="9"/>
  <c r="J8" i="9"/>
  <c r="L8" i="9"/>
  <c r="J9" i="9"/>
  <c r="L9" i="9"/>
  <c r="J10" i="9"/>
  <c r="L10" i="9"/>
  <c r="J11" i="9"/>
  <c r="L11" i="9"/>
  <c r="J12" i="9"/>
  <c r="L12" i="9"/>
  <c r="J13" i="9"/>
  <c r="L13" i="9"/>
  <c r="J14" i="9"/>
  <c r="L14" i="9"/>
  <c r="J15" i="9"/>
  <c r="L15" i="7"/>
  <c r="L14" i="7"/>
  <c r="L13" i="7"/>
  <c r="L12" i="7"/>
  <c r="L11" i="7"/>
  <c r="L10" i="7"/>
  <c r="L9" i="7"/>
  <c r="L8" i="7"/>
  <c r="L7" i="7"/>
  <c r="J12" i="7"/>
  <c r="J13" i="7"/>
  <c r="J14" i="7"/>
  <c r="J15" i="7"/>
  <c r="J5" i="7"/>
  <c r="J11" i="7"/>
  <c r="J10" i="7"/>
  <c r="J9" i="7"/>
  <c r="J8" i="7"/>
  <c r="J7" i="7"/>
  <c r="L15" i="8"/>
  <c r="L27" i="8"/>
</calcChain>
</file>

<file path=xl/sharedStrings.xml><?xml version="1.0" encoding="utf-8"?>
<sst xmlns="http://schemas.openxmlformats.org/spreadsheetml/2006/main" count="223" uniqueCount="73">
  <si>
    <t>Case: Coastal States Chemicals and Fertilizers (0%)</t>
  </si>
  <si>
    <t>Phosphoric acid</t>
  </si>
  <si>
    <t>Urea</t>
  </si>
  <si>
    <t>Ammonium phosphate</t>
  </si>
  <si>
    <t>Ammonium nitrate</t>
  </si>
  <si>
    <t>Chlorine</t>
  </si>
  <si>
    <t>Caustic soda</t>
  </si>
  <si>
    <t>Vinyl chloride</t>
  </si>
  <si>
    <t>Hydroflouric acid</t>
  </si>
  <si>
    <t>Number of tons</t>
  </si>
  <si>
    <t>Contribution</t>
  </si>
  <si>
    <t>Constraints:</t>
  </si>
  <si>
    <t>Max phos acid</t>
  </si>
  <si>
    <t>&lt;=</t>
  </si>
  <si>
    <t>Max urea</t>
  </si>
  <si>
    <t>Max amm phos</t>
  </si>
  <si>
    <t>Max amm nitr</t>
  </si>
  <si>
    <t>Max chlorine</t>
  </si>
  <si>
    <t>Max caustic soda</t>
  </si>
  <si>
    <t>Max vinyl chloride</t>
  </si>
  <si>
    <t>Max hydro acid</t>
  </si>
  <si>
    <t>Natural gas avail</t>
  </si>
  <si>
    <t>LHS</t>
  </si>
  <si>
    <t>Sign</t>
  </si>
  <si>
    <t>RHS</t>
  </si>
  <si>
    <t>Case: Coastal States Chemicals and Fertilizers (20%)</t>
  </si>
  <si>
    <t>Hydrofluoric acid</t>
  </si>
  <si>
    <t>Case: Coastal States Chemicals and Fertilizers (40%)</t>
  </si>
  <si>
    <t>Microsoft Excel 10.0 Sensitivity Report</t>
  </si>
  <si>
    <t>Worksheet: [P4-Coastal States.xls]P4-Coastal 20%</t>
  </si>
  <si>
    <t>Adjustable Cells</t>
  </si>
  <si>
    <t>Final</t>
  </si>
  <si>
    <t>Reduced</t>
  </si>
  <si>
    <t>Objective</t>
  </si>
  <si>
    <t>Allowable</t>
  </si>
  <si>
    <t>Cell</t>
  </si>
  <si>
    <t>Name</t>
  </si>
  <si>
    <t>Value</t>
  </si>
  <si>
    <t>Cost</t>
  </si>
  <si>
    <t>Coefficient</t>
  </si>
  <si>
    <t>Increase</t>
  </si>
  <si>
    <t>Decrease</t>
  </si>
  <si>
    <t>$B$2</t>
  </si>
  <si>
    <t>Number of tons Phosphoric acid</t>
  </si>
  <si>
    <t>$C$2</t>
  </si>
  <si>
    <t>Number of tons Urea</t>
  </si>
  <si>
    <t>$D$2</t>
  </si>
  <si>
    <t>Number of tons Ammonium phosphate</t>
  </si>
  <si>
    <t>$E$2</t>
  </si>
  <si>
    <t>Number of tons Ammonium nitrate</t>
  </si>
  <si>
    <t>$F$2</t>
  </si>
  <si>
    <t>Number of tons Chlorine</t>
  </si>
  <si>
    <t>$G$2</t>
  </si>
  <si>
    <t>Number of tons Caustic soda</t>
  </si>
  <si>
    <t>$H$2</t>
  </si>
  <si>
    <t>Number of tons Vinyl chloride</t>
  </si>
  <si>
    <t>$I$2</t>
  </si>
  <si>
    <t>Number of tons Hydrofluoric acid</t>
  </si>
  <si>
    <t>Constraints</t>
  </si>
  <si>
    <t>Shadow</t>
  </si>
  <si>
    <t>Constraint</t>
  </si>
  <si>
    <t>Price</t>
  </si>
  <si>
    <t>R.H. Side</t>
  </si>
  <si>
    <t>$J$5</t>
  </si>
  <si>
    <t>$J$6</t>
  </si>
  <si>
    <t>$J$7</t>
  </si>
  <si>
    <t>$J$8</t>
  </si>
  <si>
    <t>$J$9</t>
  </si>
  <si>
    <t>$J$10</t>
  </si>
  <si>
    <t>$J$11</t>
  </si>
  <si>
    <t>$J$12</t>
  </si>
  <si>
    <t>$J$13</t>
  </si>
  <si>
    <t>Worksheet: [P4-Coastal States.xls]P4-Coastal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</si>
</sst>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$&quot;#,##0.00"/>
    <numFmt numFmtId="166" formatCode="&quot;$&quot;#,##0"/>
    <numFmt numFmtId="167" formatCode="0.0"/>
  </numFmts>
  <fonts count="4"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/>
    <xf numFmtId="0" fontId="1" fillId="0" borderId="11" xfId="0" applyNumberFormat="1" applyFont="1" applyBorder="1" applyAlignment="1"/>
    <xf numFmtId="166" fontId="0" fillId="0" borderId="7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2" borderId="12" xfId="0" applyNumberFormat="1" applyFill="1" applyBorder="1" applyAlignment="1"/>
    <xf numFmtId="0" fontId="1" fillId="0" borderId="12" xfId="0" applyFont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4" xfId="0" applyBorder="1"/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2" fontId="0" fillId="4" borderId="18" xfId="0" applyNumberFormat="1" applyFill="1" applyBorder="1" applyAlignment="1"/>
    <xf numFmtId="0" fontId="1" fillId="0" borderId="0" xfId="0" applyFont="1"/>
    <xf numFmtId="0" fontId="0" fillId="0" borderId="19" xfId="0" applyFill="1" applyBorder="1" applyAlignment="1"/>
    <xf numFmtId="0" fontId="2" fillId="0" borderId="20" xfId="0" applyFont="1" applyFill="1" applyBorder="1" applyAlignment="1">
      <alignment horizontal="center"/>
    </xf>
    <xf numFmtId="164" fontId="0" fillId="0" borderId="19" xfId="0" applyNumberForma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164" fontId="0" fillId="0" borderId="26" xfId="0" applyNumberFormat="1" applyFill="1" applyBorder="1" applyAlignment="1"/>
    <xf numFmtId="164" fontId="0" fillId="0" borderId="24" xfId="0" applyNumberFormat="1" applyFill="1" applyBorder="1" applyAlignment="1"/>
    <xf numFmtId="164" fontId="0" fillId="0" borderId="27" xfId="0" applyNumberFormat="1" applyFill="1" applyBorder="1" applyAlignment="1"/>
    <xf numFmtId="1" fontId="0" fillId="0" borderId="19" xfId="0" applyNumberFormat="1" applyFill="1" applyBorder="1" applyAlignment="1"/>
    <xf numFmtId="1" fontId="0" fillId="0" borderId="26" xfId="0" applyNumberFormat="1" applyFill="1" applyBorder="1" applyAlignmen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Fill="1" applyBorder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8" sqref="F18"/>
    </sheetView>
  </sheetViews>
  <sheetFormatPr defaultRowHeight="12.75"/>
  <cols>
    <col min="1" max="1" width="15.85546875" bestFit="1" customWidth="1"/>
    <col min="2" max="2" width="10.28515625" style="1" bestFit="1" customWidth="1"/>
    <col min="3" max="3" width="9.28515625" style="1" customWidth="1"/>
    <col min="4" max="5" width="10.42578125" style="1" bestFit="1" customWidth="1"/>
    <col min="6" max="6" width="9" style="1" customWidth="1"/>
    <col min="7" max="7" width="8.85546875" style="1" customWidth="1"/>
    <col min="8" max="8" width="7.42578125" style="1" bestFit="1" customWidth="1"/>
    <col min="9" max="9" width="10.7109375" style="1" bestFit="1" customWidth="1"/>
    <col min="10" max="10" width="11.140625" style="1" bestFit="1" customWidth="1"/>
    <col min="11" max="11" width="5.140625" style="1" bestFit="1" customWidth="1"/>
    <col min="12" max="12" width="6" style="1" bestFit="1" customWidth="1"/>
  </cols>
  <sheetData>
    <row r="1" spans="1:12" ht="18">
      <c r="A1" s="55" t="s">
        <v>0</v>
      </c>
      <c r="B1" s="55"/>
      <c r="C1" s="55"/>
      <c r="D1" s="55"/>
      <c r="E1" s="55"/>
      <c r="F1" s="55"/>
      <c r="G1" s="55"/>
      <c r="K1"/>
      <c r="L1"/>
    </row>
    <row r="2" spans="1:12" ht="13.5" thickBot="1">
      <c r="K2"/>
      <c r="L2"/>
    </row>
    <row r="3" spans="1:12" ht="26.25" thickBot="1">
      <c r="A3" s="6"/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2"/>
    </row>
    <row r="4" spans="1:12" ht="13.5" thickBot="1">
      <c r="A4" s="7" t="s">
        <v>9</v>
      </c>
      <c r="B4" s="29">
        <v>320</v>
      </c>
      <c r="C4" s="30">
        <v>200</v>
      </c>
      <c r="D4" s="30">
        <v>270</v>
      </c>
      <c r="E4" s="30">
        <v>300</v>
      </c>
      <c r="F4" s="30">
        <v>480</v>
      </c>
      <c r="G4" s="30">
        <v>600.00000000000512</v>
      </c>
      <c r="H4" s="30">
        <v>300</v>
      </c>
      <c r="I4" s="31">
        <v>320</v>
      </c>
    </row>
    <row r="5" spans="1:12" ht="13.5" thickBot="1">
      <c r="A5" s="8" t="s">
        <v>10</v>
      </c>
      <c r="B5" s="18">
        <v>60</v>
      </c>
      <c r="C5" s="18">
        <v>80</v>
      </c>
      <c r="D5" s="18">
        <v>90</v>
      </c>
      <c r="E5" s="18">
        <v>100</v>
      </c>
      <c r="F5" s="18">
        <v>50</v>
      </c>
      <c r="G5" s="18">
        <v>50</v>
      </c>
      <c r="H5" s="18">
        <v>65</v>
      </c>
      <c r="I5" s="19">
        <v>70</v>
      </c>
      <c r="J5" s="20">
        <f>SUMPRODUCT(B5:I5,$B$4:$I$4)</f>
        <v>185400.00000000026</v>
      </c>
      <c r="K5" s="54"/>
    </row>
    <row r="6" spans="1:12">
      <c r="A6" s="21" t="s">
        <v>11</v>
      </c>
      <c r="B6" s="22"/>
      <c r="C6" s="22"/>
      <c r="D6" s="22"/>
      <c r="E6" s="22"/>
      <c r="F6" s="22"/>
      <c r="G6" s="22"/>
      <c r="H6" s="22"/>
      <c r="I6" s="23"/>
      <c r="J6" s="17"/>
      <c r="K6" s="5"/>
      <c r="L6" s="4"/>
    </row>
    <row r="7" spans="1:12">
      <c r="A7" s="24" t="s">
        <v>12</v>
      </c>
      <c r="B7" s="25">
        <v>1</v>
      </c>
      <c r="C7" s="25"/>
      <c r="D7" s="25"/>
      <c r="E7" s="25"/>
      <c r="F7" s="25"/>
      <c r="G7" s="25"/>
      <c r="H7" s="25"/>
      <c r="I7" s="15"/>
      <c r="J7" s="32">
        <f t="shared" ref="J7:J15" si="0">SUMPRODUCT(B7:I7,$B$4:$I$4)</f>
        <v>320</v>
      </c>
      <c r="K7" s="3" t="s">
        <v>13</v>
      </c>
      <c r="L7" s="16">
        <f>0.8*400</f>
        <v>320</v>
      </c>
    </row>
    <row r="8" spans="1:12">
      <c r="A8" s="24" t="s">
        <v>14</v>
      </c>
      <c r="B8" s="25"/>
      <c r="C8" s="25">
        <v>1</v>
      </c>
      <c r="D8" s="25"/>
      <c r="E8" s="25"/>
      <c r="F8" s="25"/>
      <c r="G8" s="25"/>
      <c r="H8" s="25"/>
      <c r="I8" s="15"/>
      <c r="J8" s="32">
        <f t="shared" si="0"/>
        <v>200</v>
      </c>
      <c r="K8" s="3" t="s">
        <v>13</v>
      </c>
      <c r="L8" s="16">
        <f>0.8*250</f>
        <v>200</v>
      </c>
    </row>
    <row r="9" spans="1:12">
      <c r="A9" s="24" t="s">
        <v>15</v>
      </c>
      <c r="B9" s="25"/>
      <c r="C9" s="25"/>
      <c r="D9" s="25">
        <v>1</v>
      </c>
      <c r="E9" s="25"/>
      <c r="F9" s="25"/>
      <c r="G9" s="25"/>
      <c r="H9" s="25"/>
      <c r="I9" s="15"/>
      <c r="J9" s="32">
        <f t="shared" si="0"/>
        <v>270</v>
      </c>
      <c r="K9" s="3" t="s">
        <v>13</v>
      </c>
      <c r="L9" s="16">
        <f>0.9*300</f>
        <v>270</v>
      </c>
    </row>
    <row r="10" spans="1:12">
      <c r="A10" s="24" t="s">
        <v>16</v>
      </c>
      <c r="B10" s="25"/>
      <c r="C10" s="25"/>
      <c r="D10" s="25"/>
      <c r="E10" s="25">
        <v>1</v>
      </c>
      <c r="F10" s="25"/>
      <c r="G10" s="25"/>
      <c r="H10" s="25"/>
      <c r="I10" s="15"/>
      <c r="J10" s="32">
        <f t="shared" si="0"/>
        <v>300</v>
      </c>
      <c r="K10" s="3" t="s">
        <v>13</v>
      </c>
      <c r="L10" s="16">
        <f>1*300</f>
        <v>300</v>
      </c>
    </row>
    <row r="11" spans="1:12">
      <c r="A11" s="24" t="s">
        <v>17</v>
      </c>
      <c r="B11" s="25"/>
      <c r="C11" s="25"/>
      <c r="D11" s="25"/>
      <c r="E11" s="25"/>
      <c r="F11" s="25">
        <v>1</v>
      </c>
      <c r="G11" s="25"/>
      <c r="H11" s="25"/>
      <c r="I11" s="15"/>
      <c r="J11" s="32">
        <f t="shared" si="0"/>
        <v>480</v>
      </c>
      <c r="K11" s="3" t="s">
        <v>13</v>
      </c>
      <c r="L11" s="16">
        <f>0.6*800</f>
        <v>480</v>
      </c>
    </row>
    <row r="12" spans="1:12">
      <c r="A12" s="24" t="s">
        <v>18</v>
      </c>
      <c r="B12" s="25"/>
      <c r="C12" s="25"/>
      <c r="D12" s="25"/>
      <c r="E12" s="25"/>
      <c r="F12" s="25"/>
      <c r="G12" s="25">
        <v>1</v>
      </c>
      <c r="H12" s="25"/>
      <c r="I12" s="15"/>
      <c r="J12" s="32">
        <f t="shared" si="0"/>
        <v>600.00000000000512</v>
      </c>
      <c r="K12" s="3" t="s">
        <v>13</v>
      </c>
      <c r="L12" s="16">
        <f>0.6*1000</f>
        <v>600</v>
      </c>
    </row>
    <row r="13" spans="1:12">
      <c r="A13" s="24" t="s">
        <v>19</v>
      </c>
      <c r="B13" s="25"/>
      <c r="C13" s="25"/>
      <c r="D13" s="25"/>
      <c r="E13" s="25"/>
      <c r="F13" s="25"/>
      <c r="G13" s="25"/>
      <c r="H13" s="25">
        <v>1</v>
      </c>
      <c r="I13" s="15"/>
      <c r="J13" s="32">
        <f t="shared" si="0"/>
        <v>300</v>
      </c>
      <c r="K13" s="3" t="s">
        <v>13</v>
      </c>
      <c r="L13" s="16">
        <f>0.6*500</f>
        <v>300</v>
      </c>
    </row>
    <row r="14" spans="1:12">
      <c r="A14" s="24" t="s">
        <v>20</v>
      </c>
      <c r="B14" s="25"/>
      <c r="C14" s="25"/>
      <c r="D14" s="25"/>
      <c r="E14" s="25"/>
      <c r="F14" s="25"/>
      <c r="G14" s="25"/>
      <c r="H14" s="25"/>
      <c r="I14" s="15">
        <v>1</v>
      </c>
      <c r="J14" s="32">
        <f t="shared" si="0"/>
        <v>320</v>
      </c>
      <c r="K14" s="3" t="s">
        <v>13</v>
      </c>
      <c r="L14" s="16">
        <f>0.8*400</f>
        <v>320</v>
      </c>
    </row>
    <row r="15" spans="1:12" ht="13.5" thickBot="1">
      <c r="A15" s="26" t="s">
        <v>21</v>
      </c>
      <c r="B15" s="27">
        <v>5.5</v>
      </c>
      <c r="C15" s="27">
        <v>7</v>
      </c>
      <c r="D15" s="27">
        <v>8</v>
      </c>
      <c r="E15" s="27">
        <v>10</v>
      </c>
      <c r="F15" s="27">
        <v>15</v>
      </c>
      <c r="G15" s="27">
        <v>16</v>
      </c>
      <c r="H15" s="27">
        <v>12</v>
      </c>
      <c r="I15" s="28">
        <v>11</v>
      </c>
      <c r="J15" s="32">
        <f t="shared" si="0"/>
        <v>32240.00000000008</v>
      </c>
      <c r="K15" s="3" t="s">
        <v>13</v>
      </c>
      <c r="L15" s="16">
        <f>1*36000</f>
        <v>36000</v>
      </c>
    </row>
    <row r="16" spans="1:12" ht="13.5" thickBot="1">
      <c r="J16" s="12" t="s">
        <v>22</v>
      </c>
      <c r="K16" s="13" t="s">
        <v>23</v>
      </c>
      <c r="L16" s="14" t="s">
        <v>24</v>
      </c>
    </row>
  </sheetData>
  <mergeCells count="1">
    <mergeCell ref="A1:G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I3" sqref="I3"/>
    </sheetView>
  </sheetViews>
  <sheetFormatPr defaultRowHeight="12.75"/>
  <cols>
    <col min="1" max="1" width="15.85546875" bestFit="1" customWidth="1"/>
    <col min="2" max="2" width="10.28515625" style="1" bestFit="1" customWidth="1"/>
    <col min="3" max="3" width="9.28515625" style="1" customWidth="1"/>
    <col min="4" max="5" width="10.42578125" style="1" bestFit="1" customWidth="1"/>
    <col min="6" max="6" width="9" style="1" customWidth="1"/>
    <col min="7" max="7" width="8.85546875" style="1" customWidth="1"/>
    <col min="8" max="8" width="7.42578125" style="1" bestFit="1" customWidth="1"/>
    <col min="9" max="9" width="10.7109375" style="1" bestFit="1" customWidth="1"/>
    <col min="10" max="10" width="11.140625" style="1" bestFit="1" customWidth="1"/>
    <col min="11" max="11" width="5.140625" style="1" bestFit="1" customWidth="1"/>
    <col min="12" max="12" width="6" style="1" bestFit="1" customWidth="1"/>
  </cols>
  <sheetData>
    <row r="1" spans="1:12" ht="18">
      <c r="A1" s="55" t="s">
        <v>25</v>
      </c>
      <c r="B1" s="55"/>
      <c r="C1" s="55"/>
      <c r="D1" s="55"/>
      <c r="E1" s="55"/>
      <c r="F1" s="55"/>
      <c r="G1" s="55"/>
      <c r="K1"/>
      <c r="L1"/>
    </row>
    <row r="2" spans="1:12" ht="13.5" thickBot="1">
      <c r="K2"/>
      <c r="L2"/>
    </row>
    <row r="3" spans="1:12" ht="26.25" thickBot="1">
      <c r="A3" s="6"/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26</v>
      </c>
      <c r="J3" s="2"/>
    </row>
    <row r="4" spans="1:12" ht="13.5" thickBot="1">
      <c r="A4" s="7" t="s">
        <v>9</v>
      </c>
      <c r="B4" s="29">
        <v>320</v>
      </c>
      <c r="C4" s="30">
        <v>200</v>
      </c>
      <c r="D4" s="30">
        <v>270</v>
      </c>
      <c r="E4" s="30">
        <v>300</v>
      </c>
      <c r="F4" s="30">
        <v>480</v>
      </c>
      <c r="G4" s="30">
        <v>385</v>
      </c>
      <c r="H4" s="30">
        <v>300</v>
      </c>
      <c r="I4" s="31">
        <v>320</v>
      </c>
    </row>
    <row r="5" spans="1:12" ht="13.5" thickBot="1">
      <c r="A5" s="8" t="s">
        <v>10</v>
      </c>
      <c r="B5" s="18">
        <v>60</v>
      </c>
      <c r="C5" s="18">
        <v>80</v>
      </c>
      <c r="D5" s="18">
        <v>90</v>
      </c>
      <c r="E5" s="18">
        <v>100</v>
      </c>
      <c r="F5" s="18">
        <v>50</v>
      </c>
      <c r="G5" s="18">
        <v>50</v>
      </c>
      <c r="H5" s="18">
        <v>65</v>
      </c>
      <c r="I5" s="19">
        <v>70</v>
      </c>
      <c r="J5" s="20">
        <f>SUMPRODUCT(B5:I5,$B$4:$I$4)</f>
        <v>174650</v>
      </c>
      <c r="K5" s="54"/>
    </row>
    <row r="6" spans="1:12">
      <c r="A6" s="21" t="s">
        <v>11</v>
      </c>
      <c r="B6" s="22"/>
      <c r="C6" s="22"/>
      <c r="D6" s="22"/>
      <c r="E6" s="22"/>
      <c r="F6" s="22"/>
      <c r="G6" s="22"/>
      <c r="H6" s="22"/>
      <c r="I6" s="23"/>
      <c r="J6" s="17"/>
      <c r="K6" s="5"/>
      <c r="L6" s="4"/>
    </row>
    <row r="7" spans="1:12">
      <c r="A7" s="24" t="s">
        <v>12</v>
      </c>
      <c r="B7" s="25">
        <v>1</v>
      </c>
      <c r="C7" s="25"/>
      <c r="D7" s="25"/>
      <c r="E7" s="25"/>
      <c r="F7" s="25"/>
      <c r="G7" s="25"/>
      <c r="H7" s="25"/>
      <c r="I7" s="15"/>
      <c r="J7" s="32">
        <f t="shared" ref="J7:J14" si="0">SUMPRODUCT(B7:I7,$B$4:$I$4)</f>
        <v>320</v>
      </c>
      <c r="K7" s="3" t="s">
        <v>13</v>
      </c>
      <c r="L7" s="16">
        <f>0.8*400</f>
        <v>320</v>
      </c>
    </row>
    <row r="8" spans="1:12">
      <c r="A8" s="24" t="s">
        <v>14</v>
      </c>
      <c r="B8" s="25"/>
      <c r="C8" s="25">
        <v>1</v>
      </c>
      <c r="D8" s="25"/>
      <c r="E8" s="25"/>
      <c r="F8" s="25"/>
      <c r="G8" s="25"/>
      <c r="H8" s="25"/>
      <c r="I8" s="15"/>
      <c r="J8" s="32">
        <f t="shared" si="0"/>
        <v>200</v>
      </c>
      <c r="K8" s="3" t="s">
        <v>13</v>
      </c>
      <c r="L8" s="16">
        <f>0.8*250</f>
        <v>200</v>
      </c>
    </row>
    <row r="9" spans="1:12">
      <c r="A9" s="24" t="s">
        <v>15</v>
      </c>
      <c r="B9" s="25"/>
      <c r="C9" s="25"/>
      <c r="D9" s="25">
        <v>1</v>
      </c>
      <c r="E9" s="25"/>
      <c r="F9" s="25"/>
      <c r="G9" s="25"/>
      <c r="H9" s="25"/>
      <c r="I9" s="15"/>
      <c r="J9" s="32">
        <f t="shared" si="0"/>
        <v>270</v>
      </c>
      <c r="K9" s="3" t="s">
        <v>13</v>
      </c>
      <c r="L9" s="16">
        <f>0.9*300</f>
        <v>270</v>
      </c>
    </row>
    <row r="10" spans="1:12">
      <c r="A10" s="24" t="s">
        <v>16</v>
      </c>
      <c r="B10" s="25"/>
      <c r="C10" s="25"/>
      <c r="D10" s="25"/>
      <c r="E10" s="25">
        <v>1</v>
      </c>
      <c r="F10" s="25"/>
      <c r="G10" s="25"/>
      <c r="H10" s="25"/>
      <c r="I10" s="15"/>
      <c r="J10" s="32">
        <f t="shared" si="0"/>
        <v>300</v>
      </c>
      <c r="K10" s="3" t="s">
        <v>13</v>
      </c>
      <c r="L10" s="16">
        <f>1*300</f>
        <v>300</v>
      </c>
    </row>
    <row r="11" spans="1:12">
      <c r="A11" s="24" t="s">
        <v>17</v>
      </c>
      <c r="B11" s="25"/>
      <c r="C11" s="25"/>
      <c r="D11" s="25"/>
      <c r="E11" s="25"/>
      <c r="F11" s="25">
        <v>1</v>
      </c>
      <c r="G11" s="25"/>
      <c r="H11" s="25"/>
      <c r="I11" s="15"/>
      <c r="J11" s="32">
        <f t="shared" si="0"/>
        <v>480</v>
      </c>
      <c r="K11" s="3" t="s">
        <v>13</v>
      </c>
      <c r="L11" s="16">
        <f>0.6*800</f>
        <v>480</v>
      </c>
    </row>
    <row r="12" spans="1:12">
      <c r="A12" s="24" t="s">
        <v>18</v>
      </c>
      <c r="B12" s="25"/>
      <c r="C12" s="25"/>
      <c r="D12" s="25"/>
      <c r="E12" s="25"/>
      <c r="F12" s="25"/>
      <c r="G12" s="25">
        <v>1</v>
      </c>
      <c r="H12" s="25"/>
      <c r="I12" s="15"/>
      <c r="J12" s="32">
        <f t="shared" si="0"/>
        <v>385</v>
      </c>
      <c r="K12" s="3" t="s">
        <v>13</v>
      </c>
      <c r="L12" s="16">
        <f>0.6*1000</f>
        <v>600</v>
      </c>
    </row>
    <row r="13" spans="1:12">
      <c r="A13" s="24" t="s">
        <v>19</v>
      </c>
      <c r="B13" s="25"/>
      <c r="C13" s="25"/>
      <c r="D13" s="25"/>
      <c r="E13" s="25"/>
      <c r="F13" s="25"/>
      <c r="G13" s="25"/>
      <c r="H13" s="25">
        <v>1</v>
      </c>
      <c r="I13" s="15"/>
      <c r="J13" s="32">
        <f>SUMPRODUCT(B13:I13,$B$4:$I$4)</f>
        <v>300</v>
      </c>
      <c r="K13" s="3" t="s">
        <v>13</v>
      </c>
      <c r="L13" s="16">
        <f>0.6*500</f>
        <v>300</v>
      </c>
    </row>
    <row r="14" spans="1:12">
      <c r="A14" s="24" t="s">
        <v>20</v>
      </c>
      <c r="B14" s="25"/>
      <c r="C14" s="25"/>
      <c r="D14" s="25"/>
      <c r="E14" s="25"/>
      <c r="F14" s="25"/>
      <c r="G14" s="25"/>
      <c r="H14" s="25"/>
      <c r="I14" s="15">
        <v>1</v>
      </c>
      <c r="J14" s="32">
        <f t="shared" si="0"/>
        <v>320</v>
      </c>
      <c r="K14" s="3" t="s">
        <v>13</v>
      </c>
      <c r="L14" s="16">
        <f>0.8*400</f>
        <v>320</v>
      </c>
    </row>
    <row r="15" spans="1:12" ht="13.5" thickBot="1">
      <c r="A15" s="26" t="s">
        <v>21</v>
      </c>
      <c r="B15" s="27">
        <v>5.5</v>
      </c>
      <c r="C15" s="27">
        <v>7</v>
      </c>
      <c r="D15" s="27">
        <v>8</v>
      </c>
      <c r="E15" s="27">
        <v>10</v>
      </c>
      <c r="F15" s="27">
        <v>15</v>
      </c>
      <c r="G15" s="27">
        <v>16</v>
      </c>
      <c r="H15" s="27">
        <v>12</v>
      </c>
      <c r="I15" s="28">
        <v>11</v>
      </c>
      <c r="J15" s="32">
        <f>SUMPRODUCT(B15:I15,$B$4:$I$4)</f>
        <v>28800</v>
      </c>
      <c r="K15" s="3" t="s">
        <v>13</v>
      </c>
      <c r="L15" s="16">
        <f>0.8*36000</f>
        <v>28800</v>
      </c>
    </row>
    <row r="16" spans="1:12" ht="13.5" thickBot="1">
      <c r="J16" s="12" t="s">
        <v>22</v>
      </c>
      <c r="K16" s="13" t="s">
        <v>23</v>
      </c>
      <c r="L16" s="14" t="s">
        <v>24</v>
      </c>
    </row>
  </sheetData>
  <mergeCells count="1">
    <mergeCell ref="A1:G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22" sqref="E22"/>
    </sheetView>
  </sheetViews>
  <sheetFormatPr defaultRowHeight="12.75"/>
  <cols>
    <col min="1" max="1" width="15.85546875" bestFit="1" customWidth="1"/>
    <col min="2" max="2" width="10.28515625" style="1" bestFit="1" customWidth="1"/>
    <col min="3" max="3" width="9.28515625" style="1" customWidth="1"/>
    <col min="4" max="5" width="10.42578125" style="1" bestFit="1" customWidth="1"/>
    <col min="6" max="6" width="9" style="1" customWidth="1"/>
    <col min="7" max="7" width="8.85546875" style="1" customWidth="1"/>
    <col min="8" max="8" width="7.42578125" style="1" bestFit="1" customWidth="1"/>
    <col min="9" max="9" width="10.7109375" style="1" bestFit="1" customWidth="1"/>
    <col min="10" max="10" width="11.140625" style="1" bestFit="1" customWidth="1"/>
    <col min="11" max="11" width="5.140625" style="1" bestFit="1" customWidth="1"/>
    <col min="12" max="12" width="6" style="1" bestFit="1" customWidth="1"/>
  </cols>
  <sheetData>
    <row r="1" spans="1:12" ht="18">
      <c r="A1" s="55" t="s">
        <v>27</v>
      </c>
      <c r="B1" s="55"/>
      <c r="C1" s="55"/>
      <c r="D1" s="55"/>
      <c r="E1" s="55"/>
      <c r="F1" s="55"/>
      <c r="G1" s="55"/>
      <c r="K1"/>
      <c r="L1"/>
    </row>
    <row r="2" spans="1:12" ht="13.5" thickBot="1">
      <c r="K2"/>
      <c r="L2"/>
    </row>
    <row r="3" spans="1:12" ht="26.25" thickBot="1">
      <c r="A3" s="6"/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26</v>
      </c>
      <c r="J3" s="2"/>
    </row>
    <row r="4" spans="1:12" ht="13.5" thickBot="1">
      <c r="A4" s="7" t="s">
        <v>9</v>
      </c>
      <c r="B4" s="29">
        <v>320</v>
      </c>
      <c r="C4" s="30">
        <v>200</v>
      </c>
      <c r="D4" s="30">
        <v>270</v>
      </c>
      <c r="E4" s="30">
        <v>300</v>
      </c>
      <c r="F4" s="30">
        <v>410.66666666666669</v>
      </c>
      <c r="G4" s="30">
        <v>0</v>
      </c>
      <c r="H4" s="30">
        <v>300</v>
      </c>
      <c r="I4" s="31">
        <v>320</v>
      </c>
    </row>
    <row r="5" spans="1:12" ht="13.5" thickBot="1">
      <c r="A5" s="8" t="s">
        <v>10</v>
      </c>
      <c r="B5" s="18">
        <v>60</v>
      </c>
      <c r="C5" s="18">
        <v>80</v>
      </c>
      <c r="D5" s="18">
        <v>90</v>
      </c>
      <c r="E5" s="18">
        <v>100</v>
      </c>
      <c r="F5" s="18">
        <v>50</v>
      </c>
      <c r="G5" s="18">
        <v>50</v>
      </c>
      <c r="H5" s="18">
        <v>65</v>
      </c>
      <c r="I5" s="19">
        <v>70</v>
      </c>
      <c r="J5" s="20">
        <f>SUMPRODUCT(B5:I5,$B$4:$I$4)</f>
        <v>151933.33333333334</v>
      </c>
      <c r="K5" s="54"/>
    </row>
    <row r="6" spans="1:12">
      <c r="A6" s="21" t="s">
        <v>11</v>
      </c>
      <c r="B6" s="22"/>
      <c r="C6" s="22"/>
      <c r="D6" s="22"/>
      <c r="E6" s="22"/>
      <c r="F6" s="22"/>
      <c r="G6" s="22"/>
      <c r="H6" s="22"/>
      <c r="I6" s="23"/>
      <c r="J6" s="17"/>
      <c r="K6" s="5"/>
      <c r="L6" s="4"/>
    </row>
    <row r="7" spans="1:12">
      <c r="A7" s="24" t="s">
        <v>12</v>
      </c>
      <c r="B7" s="25">
        <v>1</v>
      </c>
      <c r="C7" s="25"/>
      <c r="D7" s="25"/>
      <c r="E7" s="25"/>
      <c r="F7" s="25"/>
      <c r="G7" s="25"/>
      <c r="H7" s="25"/>
      <c r="I7" s="15"/>
      <c r="J7" s="32">
        <f t="shared" ref="J7:J15" si="0">SUMPRODUCT(B7:I7,$B$4:$I$4)</f>
        <v>320</v>
      </c>
      <c r="K7" s="3" t="s">
        <v>13</v>
      </c>
      <c r="L7" s="16">
        <f>0.8*400</f>
        <v>320</v>
      </c>
    </row>
    <row r="8" spans="1:12">
      <c r="A8" s="24" t="s">
        <v>14</v>
      </c>
      <c r="B8" s="25"/>
      <c r="C8" s="25">
        <v>1</v>
      </c>
      <c r="D8" s="25"/>
      <c r="E8" s="25"/>
      <c r="F8" s="25"/>
      <c r="G8" s="25"/>
      <c r="H8" s="25"/>
      <c r="I8" s="15"/>
      <c r="J8" s="32">
        <f t="shared" si="0"/>
        <v>200</v>
      </c>
      <c r="K8" s="3" t="s">
        <v>13</v>
      </c>
      <c r="L8" s="16">
        <f>0.8*250</f>
        <v>200</v>
      </c>
    </row>
    <row r="9" spans="1:12">
      <c r="A9" s="24" t="s">
        <v>15</v>
      </c>
      <c r="B9" s="25"/>
      <c r="C9" s="25"/>
      <c r="D9" s="25">
        <v>1</v>
      </c>
      <c r="E9" s="25"/>
      <c r="F9" s="25"/>
      <c r="G9" s="25"/>
      <c r="H9" s="25"/>
      <c r="I9" s="15"/>
      <c r="J9" s="32">
        <f t="shared" si="0"/>
        <v>270</v>
      </c>
      <c r="K9" s="3" t="s">
        <v>13</v>
      </c>
      <c r="L9" s="16">
        <f>0.9*300</f>
        <v>270</v>
      </c>
    </row>
    <row r="10" spans="1:12">
      <c r="A10" s="24" t="s">
        <v>16</v>
      </c>
      <c r="B10" s="25"/>
      <c r="C10" s="25"/>
      <c r="D10" s="25"/>
      <c r="E10" s="25">
        <v>1</v>
      </c>
      <c r="F10" s="25"/>
      <c r="G10" s="25"/>
      <c r="H10" s="25"/>
      <c r="I10" s="15"/>
      <c r="J10" s="32">
        <f t="shared" si="0"/>
        <v>300</v>
      </c>
      <c r="K10" s="3" t="s">
        <v>13</v>
      </c>
      <c r="L10" s="16">
        <f>1*300</f>
        <v>300</v>
      </c>
    </row>
    <row r="11" spans="1:12">
      <c r="A11" s="24" t="s">
        <v>17</v>
      </c>
      <c r="B11" s="25"/>
      <c r="C11" s="25"/>
      <c r="D11" s="25"/>
      <c r="E11" s="25"/>
      <c r="F11" s="25">
        <v>1</v>
      </c>
      <c r="G11" s="25"/>
      <c r="H11" s="25"/>
      <c r="I11" s="15"/>
      <c r="J11" s="32">
        <f t="shared" si="0"/>
        <v>410.66666666666669</v>
      </c>
      <c r="K11" s="3" t="s">
        <v>13</v>
      </c>
      <c r="L11" s="16">
        <f>0.6*800</f>
        <v>480</v>
      </c>
    </row>
    <row r="12" spans="1:12">
      <c r="A12" s="24" t="s">
        <v>18</v>
      </c>
      <c r="B12" s="25"/>
      <c r="C12" s="25"/>
      <c r="D12" s="25"/>
      <c r="E12" s="25"/>
      <c r="F12" s="25"/>
      <c r="G12" s="25">
        <v>1</v>
      </c>
      <c r="H12" s="25"/>
      <c r="I12" s="15"/>
      <c r="J12" s="32">
        <f t="shared" si="0"/>
        <v>0</v>
      </c>
      <c r="K12" s="3" t="s">
        <v>13</v>
      </c>
      <c r="L12" s="16">
        <f>0.6*1000</f>
        <v>600</v>
      </c>
    </row>
    <row r="13" spans="1:12">
      <c r="A13" s="24" t="s">
        <v>19</v>
      </c>
      <c r="B13" s="25"/>
      <c r="C13" s="25"/>
      <c r="D13" s="25"/>
      <c r="E13" s="25"/>
      <c r="F13" s="25"/>
      <c r="G13" s="25"/>
      <c r="H13" s="25">
        <v>1</v>
      </c>
      <c r="I13" s="15"/>
      <c r="J13" s="32">
        <f t="shared" si="0"/>
        <v>300</v>
      </c>
      <c r="K13" s="3" t="s">
        <v>13</v>
      </c>
      <c r="L13" s="16">
        <f>0.6*500</f>
        <v>300</v>
      </c>
    </row>
    <row r="14" spans="1:12">
      <c r="A14" s="24" t="s">
        <v>20</v>
      </c>
      <c r="B14" s="25"/>
      <c r="C14" s="25"/>
      <c r="D14" s="25"/>
      <c r="E14" s="25"/>
      <c r="F14" s="25"/>
      <c r="G14" s="25"/>
      <c r="H14" s="25"/>
      <c r="I14" s="15">
        <v>1</v>
      </c>
      <c r="J14" s="32">
        <f t="shared" si="0"/>
        <v>320</v>
      </c>
      <c r="K14" s="3" t="s">
        <v>13</v>
      </c>
      <c r="L14" s="16">
        <f>0.8*400</f>
        <v>320</v>
      </c>
    </row>
    <row r="15" spans="1:12" ht="13.5" thickBot="1">
      <c r="A15" s="26" t="s">
        <v>21</v>
      </c>
      <c r="B15" s="27">
        <v>5.5</v>
      </c>
      <c r="C15" s="27">
        <v>7</v>
      </c>
      <c r="D15" s="27">
        <v>8</v>
      </c>
      <c r="E15" s="27">
        <v>10</v>
      </c>
      <c r="F15" s="27">
        <v>15</v>
      </c>
      <c r="G15" s="27">
        <v>16</v>
      </c>
      <c r="H15" s="27">
        <v>12</v>
      </c>
      <c r="I15" s="28">
        <v>11</v>
      </c>
      <c r="J15" s="32">
        <f t="shared" si="0"/>
        <v>21600</v>
      </c>
      <c r="K15" s="3" t="s">
        <v>13</v>
      </c>
      <c r="L15" s="16">
        <f>0.6*36000</f>
        <v>21600</v>
      </c>
    </row>
    <row r="16" spans="1:12" ht="13.5" thickBot="1">
      <c r="J16" s="12" t="s">
        <v>22</v>
      </c>
      <c r="K16" s="13" t="s">
        <v>23</v>
      </c>
      <c r="L16" s="14" t="s">
        <v>24</v>
      </c>
    </row>
  </sheetData>
  <mergeCells count="1">
    <mergeCell ref="A1:G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G32" sqref="G32"/>
    </sheetView>
  </sheetViews>
  <sheetFormatPr defaultRowHeight="12.75"/>
  <cols>
    <col min="1" max="1" width="2.28515625" customWidth="1"/>
    <col min="2" max="2" width="5.85546875" bestFit="1" customWidth="1"/>
    <col min="3" max="3" width="33.42578125" bestFit="1" customWidth="1"/>
    <col min="4" max="4" width="9.5703125" bestFit="1" customWidth="1"/>
    <col min="5" max="5" width="9" bestFit="1" customWidth="1"/>
    <col min="6" max="6" width="10.7109375" bestFit="1" customWidth="1"/>
    <col min="7" max="8" width="10.140625" bestFit="1" customWidth="1"/>
    <col min="12" max="12" width="9.5703125" bestFit="1" customWidth="1"/>
  </cols>
  <sheetData>
    <row r="1" spans="1:12">
      <c r="A1" s="56" t="s">
        <v>28</v>
      </c>
      <c r="B1" s="56"/>
      <c r="C1" s="56"/>
    </row>
    <row r="2" spans="1:12">
      <c r="A2" s="33" t="s">
        <v>29</v>
      </c>
    </row>
    <row r="4" spans="1:12" ht="13.5" thickBot="1">
      <c r="A4" t="s">
        <v>30</v>
      </c>
    </row>
    <row r="5" spans="1:12">
      <c r="B5" s="37"/>
      <c r="C5" s="38"/>
      <c r="D5" s="38" t="s">
        <v>31</v>
      </c>
      <c r="E5" s="38" t="s">
        <v>32</v>
      </c>
      <c r="F5" s="38" t="s">
        <v>33</v>
      </c>
      <c r="G5" s="38" t="s">
        <v>34</v>
      </c>
      <c r="H5" s="39" t="s">
        <v>34</v>
      </c>
    </row>
    <row r="6" spans="1:12" ht="13.5" thickBot="1">
      <c r="B6" s="40" t="s">
        <v>35</v>
      </c>
      <c r="C6" s="35" t="s">
        <v>36</v>
      </c>
      <c r="D6" s="35" t="s">
        <v>37</v>
      </c>
      <c r="E6" s="35" t="s">
        <v>38</v>
      </c>
      <c r="F6" s="35" t="s">
        <v>39</v>
      </c>
      <c r="G6" s="35" t="s">
        <v>40</v>
      </c>
      <c r="H6" s="41" t="s">
        <v>41</v>
      </c>
    </row>
    <row r="7" spans="1:12">
      <c r="B7" s="42" t="s">
        <v>42</v>
      </c>
      <c r="C7" s="34" t="s">
        <v>43</v>
      </c>
      <c r="D7" s="36">
        <v>320</v>
      </c>
      <c r="E7" s="36">
        <v>0</v>
      </c>
      <c r="F7" s="34">
        <v>60</v>
      </c>
      <c r="G7" s="34">
        <v>1E+30</v>
      </c>
      <c r="H7" s="47">
        <v>42.8125</v>
      </c>
      <c r="J7" s="51">
        <f>F7*0.035</f>
        <v>2.1</v>
      </c>
      <c r="K7" s="52">
        <f>J7/H7</f>
        <v>4.9051094890510953E-2</v>
      </c>
      <c r="L7" s="51">
        <f>F7-J7</f>
        <v>57.9</v>
      </c>
    </row>
    <row r="8" spans="1:12">
      <c r="B8" s="42" t="s">
        <v>44</v>
      </c>
      <c r="C8" s="34" t="s">
        <v>45</v>
      </c>
      <c r="D8" s="36">
        <v>200</v>
      </c>
      <c r="E8" s="36">
        <v>0</v>
      </c>
      <c r="F8" s="34">
        <v>80</v>
      </c>
      <c r="G8" s="34">
        <v>1E+30</v>
      </c>
      <c r="H8" s="47">
        <v>58.125</v>
      </c>
      <c r="J8" s="51">
        <f t="shared" ref="J8:J14" si="0">F8*0.035</f>
        <v>2.8000000000000003</v>
      </c>
      <c r="K8" s="52">
        <f t="shared" ref="K8:K14" si="1">J8/H8</f>
        <v>4.8172043010752695E-2</v>
      </c>
      <c r="L8" s="51">
        <f t="shared" ref="L8:L14" si="2">F8-J8</f>
        <v>77.2</v>
      </c>
    </row>
    <row r="9" spans="1:12">
      <c r="B9" s="42" t="s">
        <v>46</v>
      </c>
      <c r="C9" s="34" t="s">
        <v>47</v>
      </c>
      <c r="D9" s="36">
        <v>270</v>
      </c>
      <c r="E9" s="36">
        <v>0</v>
      </c>
      <c r="F9" s="34">
        <v>90</v>
      </c>
      <c r="G9" s="34">
        <v>1E+30</v>
      </c>
      <c r="H9" s="47">
        <v>65</v>
      </c>
      <c r="J9" s="51">
        <f t="shared" si="0"/>
        <v>3.1500000000000004</v>
      </c>
      <c r="K9" s="52">
        <f t="shared" si="1"/>
        <v>4.8461538461538466E-2</v>
      </c>
      <c r="L9" s="51">
        <f t="shared" si="2"/>
        <v>86.85</v>
      </c>
    </row>
    <row r="10" spans="1:12">
      <c r="B10" s="42" t="s">
        <v>48</v>
      </c>
      <c r="C10" s="34" t="s">
        <v>49</v>
      </c>
      <c r="D10" s="36">
        <v>300</v>
      </c>
      <c r="E10" s="36">
        <v>0</v>
      </c>
      <c r="F10" s="34">
        <v>100</v>
      </c>
      <c r="G10" s="34">
        <v>1E+30</v>
      </c>
      <c r="H10" s="47">
        <v>68.75</v>
      </c>
      <c r="J10" s="51">
        <f t="shared" si="0"/>
        <v>3.5000000000000004</v>
      </c>
      <c r="K10" s="52">
        <f t="shared" si="1"/>
        <v>5.0909090909090918E-2</v>
      </c>
      <c r="L10" s="51">
        <f t="shared" si="2"/>
        <v>96.5</v>
      </c>
    </row>
    <row r="11" spans="1:12">
      <c r="B11" s="42" t="s">
        <v>50</v>
      </c>
      <c r="C11" s="34" t="s">
        <v>51</v>
      </c>
      <c r="D11" s="36">
        <v>480</v>
      </c>
      <c r="E11" s="36">
        <v>0</v>
      </c>
      <c r="F11" s="34">
        <v>50</v>
      </c>
      <c r="G11" s="34">
        <v>1E+30</v>
      </c>
      <c r="H11" s="47">
        <v>3.125</v>
      </c>
      <c r="J11" s="51">
        <f t="shared" si="0"/>
        <v>1.7500000000000002</v>
      </c>
      <c r="K11" s="52">
        <f t="shared" si="1"/>
        <v>0.56000000000000005</v>
      </c>
      <c r="L11" s="51">
        <f t="shared" si="2"/>
        <v>48.25</v>
      </c>
    </row>
    <row r="12" spans="1:12">
      <c r="B12" s="42" t="s">
        <v>52</v>
      </c>
      <c r="C12" s="34" t="s">
        <v>53</v>
      </c>
      <c r="D12" s="36">
        <v>385</v>
      </c>
      <c r="E12" s="36">
        <v>0</v>
      </c>
      <c r="F12" s="34">
        <v>50</v>
      </c>
      <c r="G12" s="36">
        <v>3.3333333333333335</v>
      </c>
      <c r="H12" s="47">
        <v>50</v>
      </c>
      <c r="J12" s="51">
        <f t="shared" si="0"/>
        <v>1.7500000000000002</v>
      </c>
      <c r="K12" s="52">
        <f t="shared" si="1"/>
        <v>3.5000000000000003E-2</v>
      </c>
      <c r="L12" s="51">
        <f t="shared" si="2"/>
        <v>48.25</v>
      </c>
    </row>
    <row r="13" spans="1:12">
      <c r="B13" s="42" t="s">
        <v>54</v>
      </c>
      <c r="C13" s="34" t="s">
        <v>55</v>
      </c>
      <c r="D13" s="36">
        <v>300</v>
      </c>
      <c r="E13" s="36">
        <v>0</v>
      </c>
      <c r="F13" s="34">
        <v>65</v>
      </c>
      <c r="G13" s="34">
        <v>1E+30</v>
      </c>
      <c r="H13" s="47">
        <v>27.5</v>
      </c>
      <c r="J13" s="51">
        <f t="shared" si="0"/>
        <v>2.2750000000000004</v>
      </c>
      <c r="K13" s="52">
        <f t="shared" si="1"/>
        <v>8.2727272727272746E-2</v>
      </c>
      <c r="L13" s="51">
        <f t="shared" si="2"/>
        <v>62.725000000000001</v>
      </c>
    </row>
    <row r="14" spans="1:12" ht="13.5" thickBot="1">
      <c r="B14" s="44" t="s">
        <v>56</v>
      </c>
      <c r="C14" s="45" t="s">
        <v>57</v>
      </c>
      <c r="D14" s="46">
        <v>320</v>
      </c>
      <c r="E14" s="46">
        <v>0</v>
      </c>
      <c r="F14" s="45">
        <v>70</v>
      </c>
      <c r="G14" s="45">
        <v>1E+30</v>
      </c>
      <c r="H14" s="48">
        <v>35.625</v>
      </c>
      <c r="J14" s="51">
        <f t="shared" si="0"/>
        <v>2.4500000000000002</v>
      </c>
      <c r="K14" s="52">
        <f t="shared" si="1"/>
        <v>6.8771929824561415E-2</v>
      </c>
      <c r="L14" s="51">
        <f t="shared" si="2"/>
        <v>67.55</v>
      </c>
    </row>
    <row r="15" spans="1:12">
      <c r="K15" s="52">
        <f>SUM(K7:K14)</f>
        <v>0.94309296982372726</v>
      </c>
      <c r="L15" s="51">
        <f>SUMPRODUCT(L7:L14,D7:D14)</f>
        <v>168537.25</v>
      </c>
    </row>
    <row r="16" spans="1:12" ht="13.5" thickBot="1">
      <c r="A16" t="s">
        <v>58</v>
      </c>
    </row>
    <row r="17" spans="2:12">
      <c r="B17" s="37"/>
      <c r="C17" s="38"/>
      <c r="D17" s="38" t="s">
        <v>31</v>
      </c>
      <c r="E17" s="38" t="s">
        <v>59</v>
      </c>
      <c r="F17" s="38" t="s">
        <v>60</v>
      </c>
      <c r="G17" s="38" t="s">
        <v>34</v>
      </c>
      <c r="H17" s="39" t="s">
        <v>34</v>
      </c>
    </row>
    <row r="18" spans="2:12" ht="13.5" thickBot="1">
      <c r="B18" s="40" t="s">
        <v>35</v>
      </c>
      <c r="C18" s="35" t="s">
        <v>36</v>
      </c>
      <c r="D18" s="35" t="s">
        <v>37</v>
      </c>
      <c r="E18" s="35" t="s">
        <v>61</v>
      </c>
      <c r="F18" s="35" t="s">
        <v>62</v>
      </c>
      <c r="G18" s="35" t="s">
        <v>40</v>
      </c>
      <c r="H18" s="41" t="s">
        <v>41</v>
      </c>
    </row>
    <row r="19" spans="2:12">
      <c r="B19" s="42" t="s">
        <v>63</v>
      </c>
      <c r="C19" s="34" t="s">
        <v>12</v>
      </c>
      <c r="D19" s="36">
        <v>320</v>
      </c>
      <c r="E19" s="36">
        <v>42.8125</v>
      </c>
      <c r="F19" s="49">
        <v>320</v>
      </c>
      <c r="G19" s="36">
        <v>1120</v>
      </c>
      <c r="H19" s="47">
        <v>320</v>
      </c>
      <c r="J19" s="53">
        <v>400</v>
      </c>
      <c r="K19" s="51">
        <f>J19-F19</f>
        <v>80</v>
      </c>
      <c r="L19" s="51">
        <f>K19/G19</f>
        <v>7.1428571428571425E-2</v>
      </c>
    </row>
    <row r="20" spans="2:12">
      <c r="B20" s="42" t="s">
        <v>64</v>
      </c>
      <c r="C20" s="34" t="s">
        <v>14</v>
      </c>
      <c r="D20" s="36">
        <v>200</v>
      </c>
      <c r="E20" s="36">
        <v>58.125</v>
      </c>
      <c r="F20" s="49">
        <v>200</v>
      </c>
      <c r="G20" s="36">
        <v>880</v>
      </c>
      <c r="H20" s="47">
        <v>200</v>
      </c>
      <c r="J20" s="53">
        <v>250</v>
      </c>
      <c r="K20" s="51">
        <f t="shared" ref="K20:K26" si="3">J20-F20</f>
        <v>50</v>
      </c>
      <c r="L20" s="51">
        <f t="shared" ref="L20:L26" si="4">K20/G20</f>
        <v>5.6818181818181816E-2</v>
      </c>
    </row>
    <row r="21" spans="2:12">
      <c r="B21" s="42" t="s">
        <v>65</v>
      </c>
      <c r="C21" s="34" t="s">
        <v>15</v>
      </c>
      <c r="D21" s="36">
        <v>270</v>
      </c>
      <c r="E21" s="36">
        <v>65</v>
      </c>
      <c r="F21" s="49">
        <v>270</v>
      </c>
      <c r="G21" s="36">
        <v>770</v>
      </c>
      <c r="H21" s="47">
        <v>270</v>
      </c>
      <c r="J21" s="53">
        <v>300</v>
      </c>
      <c r="K21" s="51">
        <f t="shared" si="3"/>
        <v>30</v>
      </c>
      <c r="L21" s="51">
        <f t="shared" si="4"/>
        <v>3.896103896103896E-2</v>
      </c>
    </row>
    <row r="22" spans="2:12">
      <c r="B22" s="42" t="s">
        <v>66</v>
      </c>
      <c r="C22" s="34" t="s">
        <v>16</v>
      </c>
      <c r="D22" s="36">
        <v>300</v>
      </c>
      <c r="E22" s="36">
        <v>68.75</v>
      </c>
      <c r="F22" s="49">
        <v>300</v>
      </c>
      <c r="G22" s="36">
        <v>616</v>
      </c>
      <c r="H22" s="47">
        <v>300</v>
      </c>
      <c r="J22" s="53">
        <v>300</v>
      </c>
      <c r="K22" s="51">
        <f t="shared" si="3"/>
        <v>0</v>
      </c>
      <c r="L22" s="51">
        <f t="shared" si="4"/>
        <v>0</v>
      </c>
    </row>
    <row r="23" spans="2:12">
      <c r="B23" s="42" t="s">
        <v>67</v>
      </c>
      <c r="C23" s="34" t="s">
        <v>17</v>
      </c>
      <c r="D23" s="36">
        <v>480</v>
      </c>
      <c r="E23" s="36">
        <v>3.125</v>
      </c>
      <c r="F23" s="49">
        <v>480</v>
      </c>
      <c r="G23" s="36">
        <v>410.66666666666669</v>
      </c>
      <c r="H23" s="47">
        <v>229.33333333333334</v>
      </c>
      <c r="J23" s="53">
        <f>0.8*800</f>
        <v>640</v>
      </c>
      <c r="K23" s="51">
        <f t="shared" si="3"/>
        <v>160</v>
      </c>
      <c r="L23" s="51">
        <f t="shared" si="4"/>
        <v>0.38961038961038957</v>
      </c>
    </row>
    <row r="24" spans="2:12">
      <c r="B24" s="42" t="s">
        <v>68</v>
      </c>
      <c r="C24" s="34" t="s">
        <v>18</v>
      </c>
      <c r="D24" s="36">
        <v>385</v>
      </c>
      <c r="E24" s="36">
        <v>0</v>
      </c>
      <c r="F24" s="49">
        <v>600</v>
      </c>
      <c r="G24" s="34">
        <v>1E+30</v>
      </c>
      <c r="H24" s="47">
        <v>215</v>
      </c>
      <c r="J24" s="53">
        <v>1000</v>
      </c>
      <c r="K24" s="51">
        <f t="shared" si="3"/>
        <v>400</v>
      </c>
      <c r="L24" s="51">
        <f t="shared" si="4"/>
        <v>3.9999999999999999E-28</v>
      </c>
    </row>
    <row r="25" spans="2:12">
      <c r="B25" s="42" t="s">
        <v>69</v>
      </c>
      <c r="C25" s="34" t="s">
        <v>19</v>
      </c>
      <c r="D25" s="36">
        <v>300</v>
      </c>
      <c r="E25" s="36">
        <v>27.5</v>
      </c>
      <c r="F25" s="49">
        <v>300</v>
      </c>
      <c r="G25" s="36">
        <v>513.33333333333337</v>
      </c>
      <c r="H25" s="47">
        <v>286.66666666666669</v>
      </c>
      <c r="J25" s="53">
        <f>0.8*500</f>
        <v>400</v>
      </c>
      <c r="K25" s="51">
        <f t="shared" si="3"/>
        <v>100</v>
      </c>
      <c r="L25" s="51">
        <f t="shared" si="4"/>
        <v>0.19480519480519479</v>
      </c>
    </row>
    <row r="26" spans="2:12">
      <c r="B26" s="42" t="s">
        <v>70</v>
      </c>
      <c r="C26" s="34" t="s">
        <v>20</v>
      </c>
      <c r="D26" s="36">
        <v>320</v>
      </c>
      <c r="E26" s="36">
        <v>35.625</v>
      </c>
      <c r="F26" s="49">
        <v>320</v>
      </c>
      <c r="G26" s="36">
        <v>560</v>
      </c>
      <c r="H26" s="47">
        <v>312.72727272727275</v>
      </c>
      <c r="J26" s="53">
        <v>400</v>
      </c>
      <c r="K26" s="51">
        <f t="shared" si="3"/>
        <v>80</v>
      </c>
      <c r="L26" s="51">
        <f t="shared" si="4"/>
        <v>0.14285714285714285</v>
      </c>
    </row>
    <row r="27" spans="2:12" ht="13.5" thickBot="1">
      <c r="B27" s="44" t="s">
        <v>71</v>
      </c>
      <c r="C27" s="45" t="s">
        <v>21</v>
      </c>
      <c r="D27" s="46">
        <v>28800</v>
      </c>
      <c r="E27" s="46">
        <v>3.125</v>
      </c>
      <c r="F27" s="50">
        <v>28800</v>
      </c>
      <c r="G27" s="46">
        <v>3440</v>
      </c>
      <c r="H27" s="48">
        <v>6160</v>
      </c>
      <c r="L27">
        <f>SUM(L19:L26)</f>
        <v>0.89448051948051943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J33" sqref="J33"/>
    </sheetView>
  </sheetViews>
  <sheetFormatPr defaultRowHeight="12.75"/>
  <cols>
    <col min="1" max="1" width="2.28515625" customWidth="1"/>
    <col min="2" max="2" width="5.85546875" bestFit="1" customWidth="1"/>
    <col min="3" max="3" width="33.42578125" bestFit="1" customWidth="1"/>
    <col min="4" max="4" width="9.5703125" bestFit="1" customWidth="1"/>
    <col min="5" max="5" width="9" bestFit="1" customWidth="1"/>
    <col min="6" max="6" width="10.7109375" bestFit="1" customWidth="1"/>
    <col min="7" max="8" width="10.140625" bestFit="1" customWidth="1"/>
    <col min="12" max="12" width="9.5703125" bestFit="1" customWidth="1"/>
  </cols>
  <sheetData>
    <row r="1" spans="1:12">
      <c r="A1" s="56" t="s">
        <v>28</v>
      </c>
      <c r="B1" s="56"/>
      <c r="C1" s="56"/>
    </row>
    <row r="2" spans="1:12">
      <c r="A2" s="33" t="s">
        <v>72</v>
      </c>
    </row>
    <row r="4" spans="1:12" ht="13.5" thickBot="1">
      <c r="A4" t="s">
        <v>30</v>
      </c>
    </row>
    <row r="5" spans="1:12">
      <c r="B5" s="37"/>
      <c r="C5" s="38"/>
      <c r="D5" s="38" t="s">
        <v>31</v>
      </c>
      <c r="E5" s="38" t="s">
        <v>32</v>
      </c>
      <c r="F5" s="38" t="s">
        <v>33</v>
      </c>
      <c r="G5" s="38" t="s">
        <v>34</v>
      </c>
      <c r="H5" s="39" t="s">
        <v>34</v>
      </c>
    </row>
    <row r="6" spans="1:12" ht="13.5" thickBot="1">
      <c r="B6" s="40" t="s">
        <v>35</v>
      </c>
      <c r="C6" s="35" t="s">
        <v>36</v>
      </c>
      <c r="D6" s="35" t="s">
        <v>37</v>
      </c>
      <c r="E6" s="35" t="s">
        <v>38</v>
      </c>
      <c r="F6" s="35" t="s">
        <v>39</v>
      </c>
      <c r="G6" s="35" t="s">
        <v>40</v>
      </c>
      <c r="H6" s="41" t="s">
        <v>41</v>
      </c>
    </row>
    <row r="7" spans="1:12">
      <c r="B7" s="42" t="s">
        <v>42</v>
      </c>
      <c r="C7" s="34" t="s">
        <v>43</v>
      </c>
      <c r="D7" s="36">
        <v>320</v>
      </c>
      <c r="E7" s="36">
        <v>0</v>
      </c>
      <c r="F7" s="34">
        <v>60</v>
      </c>
      <c r="G7" s="34">
        <v>1E+30</v>
      </c>
      <c r="H7" s="47">
        <v>41.666666666666671</v>
      </c>
      <c r="J7" s="51">
        <f>F7*0.035</f>
        <v>2.1</v>
      </c>
      <c r="K7" s="52">
        <f>J7/H7</f>
        <v>5.0399999999999993E-2</v>
      </c>
      <c r="L7" s="51">
        <f>F7-J7</f>
        <v>57.9</v>
      </c>
    </row>
    <row r="8" spans="1:12">
      <c r="B8" s="42" t="s">
        <v>44</v>
      </c>
      <c r="C8" s="34" t="s">
        <v>45</v>
      </c>
      <c r="D8" s="36">
        <v>200</v>
      </c>
      <c r="E8" s="36">
        <v>0</v>
      </c>
      <c r="F8" s="34">
        <v>80</v>
      </c>
      <c r="G8" s="34">
        <v>1E+30</v>
      </c>
      <c r="H8" s="47">
        <v>56.666666666666671</v>
      </c>
      <c r="J8" s="51">
        <f t="shared" ref="J8:J14" si="0">F8*0.035</f>
        <v>2.8000000000000003</v>
      </c>
      <c r="K8" s="52">
        <f t="shared" ref="K8:K14" si="1">J8/H8</f>
        <v>4.9411764705882356E-2</v>
      </c>
      <c r="L8" s="51">
        <f t="shared" ref="L8:L14" si="2">F8-J8</f>
        <v>77.2</v>
      </c>
    </row>
    <row r="9" spans="1:12">
      <c r="B9" s="42" t="s">
        <v>46</v>
      </c>
      <c r="C9" s="34" t="s">
        <v>47</v>
      </c>
      <c r="D9" s="36">
        <v>270</v>
      </c>
      <c r="E9" s="36">
        <v>0</v>
      </c>
      <c r="F9" s="34">
        <v>90</v>
      </c>
      <c r="G9" s="34">
        <v>1E+30</v>
      </c>
      <c r="H9" s="47">
        <v>63.333333333333329</v>
      </c>
      <c r="J9" s="51">
        <f t="shared" si="0"/>
        <v>3.1500000000000004</v>
      </c>
      <c r="K9" s="52">
        <f t="shared" si="1"/>
        <v>4.973684210526317E-2</v>
      </c>
      <c r="L9" s="51">
        <f t="shared" si="2"/>
        <v>86.85</v>
      </c>
    </row>
    <row r="10" spans="1:12">
      <c r="B10" s="42" t="s">
        <v>48</v>
      </c>
      <c r="C10" s="34" t="s">
        <v>49</v>
      </c>
      <c r="D10" s="36">
        <v>300</v>
      </c>
      <c r="E10" s="36">
        <v>0</v>
      </c>
      <c r="F10" s="34">
        <v>100</v>
      </c>
      <c r="G10" s="34">
        <v>1E+30</v>
      </c>
      <c r="H10" s="47">
        <v>66.666666666666671</v>
      </c>
      <c r="J10" s="51">
        <f t="shared" si="0"/>
        <v>3.5000000000000004</v>
      </c>
      <c r="K10" s="52">
        <f t="shared" si="1"/>
        <v>5.2500000000000005E-2</v>
      </c>
      <c r="L10" s="51">
        <f t="shared" si="2"/>
        <v>96.5</v>
      </c>
    </row>
    <row r="11" spans="1:12">
      <c r="B11" s="42" t="s">
        <v>50</v>
      </c>
      <c r="C11" s="34" t="s">
        <v>51</v>
      </c>
      <c r="D11" s="36">
        <v>410.66666666666669</v>
      </c>
      <c r="E11" s="36">
        <v>0</v>
      </c>
      <c r="F11" s="34">
        <v>50</v>
      </c>
      <c r="G11" s="36">
        <v>31.25</v>
      </c>
      <c r="H11" s="47">
        <v>3.125</v>
      </c>
      <c r="J11" s="51">
        <f t="shared" si="0"/>
        <v>1.7500000000000002</v>
      </c>
      <c r="K11" s="52">
        <f t="shared" si="1"/>
        <v>0.56000000000000005</v>
      </c>
      <c r="L11" s="51">
        <f t="shared" si="2"/>
        <v>48.25</v>
      </c>
    </row>
    <row r="12" spans="1:12">
      <c r="B12" s="42" t="s">
        <v>52</v>
      </c>
      <c r="C12" s="34" t="s">
        <v>53</v>
      </c>
      <c r="D12" s="36">
        <v>0</v>
      </c>
      <c r="E12" s="36">
        <v>-3.3333333333333357</v>
      </c>
      <c r="F12" s="34">
        <v>50</v>
      </c>
      <c r="G12" s="36">
        <v>3.3333333333333357</v>
      </c>
      <c r="H12" s="43">
        <v>1E+30</v>
      </c>
      <c r="J12" s="51">
        <f t="shared" si="0"/>
        <v>1.7500000000000002</v>
      </c>
      <c r="K12" s="52">
        <f t="shared" si="1"/>
        <v>1.7500000000000001E-30</v>
      </c>
      <c r="L12" s="51">
        <f t="shared" si="2"/>
        <v>48.25</v>
      </c>
    </row>
    <row r="13" spans="1:12">
      <c r="B13" s="42" t="s">
        <v>54</v>
      </c>
      <c r="C13" s="34" t="s">
        <v>55</v>
      </c>
      <c r="D13" s="36">
        <v>300</v>
      </c>
      <c r="E13" s="36">
        <v>0</v>
      </c>
      <c r="F13" s="34">
        <v>65</v>
      </c>
      <c r="G13" s="34">
        <v>1E+30</v>
      </c>
      <c r="H13" s="47">
        <v>25</v>
      </c>
      <c r="J13" s="51">
        <f t="shared" si="0"/>
        <v>2.2750000000000004</v>
      </c>
      <c r="K13" s="52">
        <f t="shared" si="1"/>
        <v>9.1000000000000011E-2</v>
      </c>
      <c r="L13" s="51">
        <f t="shared" si="2"/>
        <v>62.725000000000001</v>
      </c>
    </row>
    <row r="14" spans="1:12" ht="13.5" thickBot="1">
      <c r="B14" s="44" t="s">
        <v>56</v>
      </c>
      <c r="C14" s="45" t="s">
        <v>57</v>
      </c>
      <c r="D14" s="46">
        <v>320</v>
      </c>
      <c r="E14" s="46">
        <v>0</v>
      </c>
      <c r="F14" s="45">
        <v>70</v>
      </c>
      <c r="G14" s="45">
        <v>1E+30</v>
      </c>
      <c r="H14" s="48">
        <v>33.333333333333336</v>
      </c>
      <c r="J14" s="51">
        <f t="shared" si="0"/>
        <v>2.4500000000000002</v>
      </c>
      <c r="K14" s="52">
        <f t="shared" si="1"/>
        <v>7.3499999999999996E-2</v>
      </c>
      <c r="L14" s="51">
        <f t="shared" si="2"/>
        <v>67.55</v>
      </c>
    </row>
    <row r="15" spans="1:12">
      <c r="K15" s="52">
        <f>SUM(K7:K14)</f>
        <v>0.92654860681114559</v>
      </c>
      <c r="L15" s="51">
        <f>SUMPRODUCT(L7:L14,D7:D14)</f>
        <v>146615.66666666669</v>
      </c>
    </row>
    <row r="16" spans="1:12" ht="13.5" thickBot="1">
      <c r="A16" t="s">
        <v>58</v>
      </c>
    </row>
    <row r="17" spans="2:12">
      <c r="B17" s="37"/>
      <c r="C17" s="38"/>
      <c r="D17" s="38" t="s">
        <v>31</v>
      </c>
      <c r="E17" s="38" t="s">
        <v>59</v>
      </c>
      <c r="F17" s="38" t="s">
        <v>60</v>
      </c>
      <c r="G17" s="38" t="s">
        <v>34</v>
      </c>
      <c r="H17" s="39" t="s">
        <v>34</v>
      </c>
    </row>
    <row r="18" spans="2:12" ht="13.5" thickBot="1">
      <c r="B18" s="40" t="s">
        <v>35</v>
      </c>
      <c r="C18" s="35" t="s">
        <v>36</v>
      </c>
      <c r="D18" s="35" t="s">
        <v>37</v>
      </c>
      <c r="E18" s="35" t="s">
        <v>61</v>
      </c>
      <c r="F18" s="35" t="s">
        <v>62</v>
      </c>
      <c r="G18" s="35" t="s">
        <v>40</v>
      </c>
      <c r="H18" s="41" t="s">
        <v>41</v>
      </c>
    </row>
    <row r="19" spans="2:12">
      <c r="B19" s="42" t="s">
        <v>63</v>
      </c>
      <c r="C19" s="34" t="s">
        <v>12</v>
      </c>
      <c r="D19" s="36">
        <v>320</v>
      </c>
      <c r="E19" s="36">
        <v>41.666666666666671</v>
      </c>
      <c r="F19" s="34">
        <v>320</v>
      </c>
      <c r="G19" s="36">
        <v>1120</v>
      </c>
      <c r="H19" s="47">
        <v>189.09090909090907</v>
      </c>
      <c r="J19" s="53">
        <v>400</v>
      </c>
      <c r="K19" s="51">
        <f>J19-F19</f>
        <v>80</v>
      </c>
      <c r="L19" s="51">
        <f>K19/G19</f>
        <v>7.1428571428571425E-2</v>
      </c>
    </row>
    <row r="20" spans="2:12">
      <c r="B20" s="42" t="s">
        <v>64</v>
      </c>
      <c r="C20" s="34" t="s">
        <v>14</v>
      </c>
      <c r="D20" s="36">
        <v>200</v>
      </c>
      <c r="E20" s="36">
        <v>56.666666666666671</v>
      </c>
      <c r="F20" s="34">
        <v>200</v>
      </c>
      <c r="G20" s="36">
        <v>880</v>
      </c>
      <c r="H20" s="47">
        <v>148.57142857142853</v>
      </c>
      <c r="J20" s="53">
        <v>250</v>
      </c>
      <c r="K20" s="51">
        <f t="shared" ref="K20:K26" si="3">J20-F20</f>
        <v>50</v>
      </c>
      <c r="L20" s="51">
        <f t="shared" ref="L20:L26" si="4">K20/G20</f>
        <v>5.6818181818181816E-2</v>
      </c>
    </row>
    <row r="21" spans="2:12">
      <c r="B21" s="42" t="s">
        <v>65</v>
      </c>
      <c r="C21" s="34" t="s">
        <v>15</v>
      </c>
      <c r="D21" s="36">
        <v>270</v>
      </c>
      <c r="E21" s="36">
        <v>63.333333333333329</v>
      </c>
      <c r="F21" s="34">
        <v>270</v>
      </c>
      <c r="G21" s="36">
        <v>770</v>
      </c>
      <c r="H21" s="47">
        <v>130</v>
      </c>
      <c r="J21" s="53">
        <v>300</v>
      </c>
      <c r="K21" s="51">
        <f t="shared" si="3"/>
        <v>30</v>
      </c>
      <c r="L21" s="51">
        <f t="shared" si="4"/>
        <v>3.896103896103896E-2</v>
      </c>
    </row>
    <row r="22" spans="2:12">
      <c r="B22" s="42" t="s">
        <v>66</v>
      </c>
      <c r="C22" s="34" t="s">
        <v>16</v>
      </c>
      <c r="D22" s="36">
        <v>300</v>
      </c>
      <c r="E22" s="36">
        <v>66.666666666666671</v>
      </c>
      <c r="F22" s="34">
        <v>300</v>
      </c>
      <c r="G22" s="36">
        <v>616</v>
      </c>
      <c r="H22" s="47">
        <v>104</v>
      </c>
      <c r="J22" s="53">
        <v>300</v>
      </c>
      <c r="K22" s="51">
        <f t="shared" si="3"/>
        <v>0</v>
      </c>
      <c r="L22" s="51">
        <f t="shared" si="4"/>
        <v>0</v>
      </c>
    </row>
    <row r="23" spans="2:12">
      <c r="B23" s="42" t="s">
        <v>67</v>
      </c>
      <c r="C23" s="34" t="s">
        <v>17</v>
      </c>
      <c r="D23" s="36">
        <v>410.66666666666669</v>
      </c>
      <c r="E23" s="36">
        <v>0</v>
      </c>
      <c r="F23" s="34">
        <v>480</v>
      </c>
      <c r="G23" s="34">
        <v>1E+30</v>
      </c>
      <c r="H23" s="47">
        <v>69.333333333333314</v>
      </c>
      <c r="J23" s="53">
        <f>0.8*800</f>
        <v>640</v>
      </c>
      <c r="K23" s="51">
        <f t="shared" si="3"/>
        <v>160</v>
      </c>
      <c r="L23" s="51">
        <f t="shared" si="4"/>
        <v>1.5999999999999999E-28</v>
      </c>
    </row>
    <row r="24" spans="2:12">
      <c r="B24" s="42" t="s">
        <v>68</v>
      </c>
      <c r="C24" s="34" t="s">
        <v>18</v>
      </c>
      <c r="D24" s="36">
        <v>0</v>
      </c>
      <c r="E24" s="36">
        <v>0</v>
      </c>
      <c r="F24" s="34">
        <v>600</v>
      </c>
      <c r="G24" s="34">
        <v>1E+30</v>
      </c>
      <c r="H24" s="47">
        <v>600</v>
      </c>
      <c r="J24" s="53">
        <v>1000</v>
      </c>
      <c r="K24" s="51">
        <f t="shared" si="3"/>
        <v>400</v>
      </c>
      <c r="L24" s="51">
        <f t="shared" si="4"/>
        <v>3.9999999999999999E-28</v>
      </c>
    </row>
    <row r="25" spans="2:12">
      <c r="B25" s="42" t="s">
        <v>69</v>
      </c>
      <c r="C25" s="34" t="s">
        <v>19</v>
      </c>
      <c r="D25" s="36">
        <v>300</v>
      </c>
      <c r="E25" s="36">
        <v>25</v>
      </c>
      <c r="F25" s="34">
        <v>300</v>
      </c>
      <c r="G25" s="36">
        <v>513.33333333333337</v>
      </c>
      <c r="H25" s="47">
        <v>86.666666666666643</v>
      </c>
      <c r="J25" s="53">
        <f>0.8*500</f>
        <v>400</v>
      </c>
      <c r="K25" s="51">
        <f t="shared" si="3"/>
        <v>100</v>
      </c>
      <c r="L25" s="51">
        <f t="shared" si="4"/>
        <v>0.19480519480519479</v>
      </c>
    </row>
    <row r="26" spans="2:12">
      <c r="B26" s="42" t="s">
        <v>70</v>
      </c>
      <c r="C26" s="34" t="s">
        <v>20</v>
      </c>
      <c r="D26" s="36">
        <v>320</v>
      </c>
      <c r="E26" s="36">
        <v>33.333333333333336</v>
      </c>
      <c r="F26" s="34">
        <v>320</v>
      </c>
      <c r="G26" s="36">
        <v>560</v>
      </c>
      <c r="H26" s="47">
        <v>94.545454545454533</v>
      </c>
      <c r="J26" s="53">
        <v>400</v>
      </c>
      <c r="K26" s="51">
        <f t="shared" si="3"/>
        <v>80</v>
      </c>
      <c r="L26" s="51">
        <f t="shared" si="4"/>
        <v>0.14285714285714285</v>
      </c>
    </row>
    <row r="27" spans="2:12" ht="13.5" thickBot="1">
      <c r="B27" s="44" t="s">
        <v>71</v>
      </c>
      <c r="C27" s="45" t="s">
        <v>21</v>
      </c>
      <c r="D27" s="46">
        <v>21600</v>
      </c>
      <c r="E27" s="46">
        <v>3.3333333333333335</v>
      </c>
      <c r="F27" s="45">
        <v>21600</v>
      </c>
      <c r="G27" s="46">
        <v>1040</v>
      </c>
      <c r="H27" s="48">
        <v>6160</v>
      </c>
      <c r="L27">
        <f>SUM(L19:L26)</f>
        <v>0.50487012987012991</v>
      </c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10024-3B4B-4570-8FFB-7DDAF7F6C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ED6EA-B688-43EC-8E11-8F145C3BE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777C17-65DA-49F7-A16D-257F188B60F3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Raju Balakrishnan</dc:creator>
  <cp:lastModifiedBy>Wahlstrom, Helena</cp:lastModifiedBy>
  <dcterms:created xsi:type="dcterms:W3CDTF">2000-12-01T20:27:20Z</dcterms:created>
  <dcterms:modified xsi:type="dcterms:W3CDTF">2017-03-08T13:33:39Z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